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ersonal\Sunshine\Sunshine 2017\"/>
    </mc:Choice>
  </mc:AlternateContent>
  <bookViews>
    <workbookView xWindow="0" yWindow="0" windowWidth="20460" windowHeight="9060"/>
  </bookViews>
  <sheets>
    <sheet name="Sheet1" sheetId="1" r:id="rId1"/>
  </sheets>
  <definedNames>
    <definedName name="_xlnm.Print_Area" localSheetId="0">Sheet1!$A$1:$J$62</definedName>
  </definedNames>
  <calcPr calcId="171027"/>
</workbook>
</file>

<file path=xl/calcChain.xml><?xml version="1.0" encoding="utf-8"?>
<calcChain xmlns="http://schemas.openxmlformats.org/spreadsheetml/2006/main">
  <c r="D18" i="1" l="1"/>
  <c r="D27" i="1" l="1"/>
  <c r="D20" i="1"/>
  <c r="D22" i="1"/>
  <c r="H29" i="1" l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3" i="1"/>
  <c r="H12" i="1"/>
  <c r="H11" i="1"/>
  <c r="H10" i="1"/>
  <c r="H9" i="1"/>
  <c r="H8" i="1"/>
  <c r="H7" i="1"/>
  <c r="H30" i="1" l="1"/>
  <c r="H14" i="1"/>
  <c r="H31" i="1" l="1"/>
  <c r="I28" i="1"/>
  <c r="I20" i="1" l="1"/>
  <c r="D30" i="1" l="1"/>
  <c r="C30" i="1" l="1"/>
  <c r="B30" i="1"/>
  <c r="D14" i="1"/>
  <c r="C14" i="1"/>
  <c r="B14" i="1"/>
  <c r="I13" i="1"/>
  <c r="F30" i="1"/>
  <c r="I18" i="1"/>
  <c r="C31" i="1" l="1"/>
  <c r="D31" i="1"/>
  <c r="B31" i="1"/>
  <c r="F14" i="1"/>
  <c r="I12" i="1"/>
  <c r="I7" i="1" l="1"/>
  <c r="I29" i="1" l="1"/>
  <c r="I27" i="1"/>
  <c r="I22" i="1"/>
  <c r="I26" i="1"/>
  <c r="I25" i="1"/>
  <c r="I16" i="1"/>
  <c r="I21" i="1"/>
  <c r="I19" i="1"/>
  <c r="I23" i="1"/>
  <c r="I24" i="1"/>
  <c r="I9" i="1"/>
  <c r="I10" i="1"/>
  <c r="I11" i="1"/>
  <c r="I8" i="1"/>
  <c r="F31" i="1" l="1"/>
  <c r="I14" i="1" l="1"/>
  <c r="I30" i="1" l="1"/>
  <c r="I31" i="1"/>
</calcChain>
</file>

<file path=xl/sharedStrings.xml><?xml version="1.0" encoding="utf-8"?>
<sst xmlns="http://schemas.openxmlformats.org/spreadsheetml/2006/main" count="41" uniqueCount="39">
  <si>
    <t>Month of</t>
  </si>
  <si>
    <t xml:space="preserve">YTD </t>
  </si>
  <si>
    <t>% PCT</t>
  </si>
  <si>
    <t>DIFF</t>
  </si>
  <si>
    <t>Total Expenses</t>
  </si>
  <si>
    <t>YTD Budget</t>
  </si>
  <si>
    <t>Donations Received</t>
  </si>
  <si>
    <t>Interest Income</t>
  </si>
  <si>
    <t>Clean-Up Fee &amp; Refund</t>
  </si>
  <si>
    <t>Plot Fee</t>
  </si>
  <si>
    <t>Tool Fee</t>
  </si>
  <si>
    <t>Unworked Service Hrs Fee</t>
  </si>
  <si>
    <t>Garden (gas, ant/rat bait)</t>
  </si>
  <si>
    <t xml:space="preserve"> Repairs, Maint., Rentals</t>
  </si>
  <si>
    <t xml:space="preserve">Contract Services  </t>
  </si>
  <si>
    <t>Tools, Small Equip</t>
  </si>
  <si>
    <t>Insurance</t>
  </si>
  <si>
    <t>Garden Water</t>
  </si>
  <si>
    <t>Trailer Utilities</t>
  </si>
  <si>
    <t>Bank Fees, Other Fees &amp; Permits</t>
  </si>
  <si>
    <t>Education and Conferences</t>
  </si>
  <si>
    <t>Advertising &amp; Promotions</t>
  </si>
  <si>
    <t>Other Expenses (Computer and Software)</t>
  </si>
  <si>
    <t>Office supplies, postage, refreshments</t>
  </si>
  <si>
    <t>Net Spring Plant Sale after Donation**</t>
  </si>
  <si>
    <t xml:space="preserve">Amount of </t>
  </si>
  <si>
    <t>Difference</t>
  </si>
  <si>
    <t>**$1,500 donated to All Blind Children of Texas</t>
  </si>
  <si>
    <t>is not included in these amounts.  The 2018 plant sale costs will be moved to the expense report in 2018.</t>
  </si>
  <si>
    <t xml:space="preserve">A total of $4,585 has been spent on the 2018 Plant Sale in 2017.  Those costa are recorded as pre-paid assets and </t>
  </si>
  <si>
    <t xml:space="preserve"> Sunshine Community Gardens
 Profit and Loss
December 2017 </t>
  </si>
  <si>
    <t>December 17</t>
  </si>
  <si>
    <t>Special Projects+</t>
  </si>
  <si>
    <t>+Special Projects includes net proceeds of compost buy which were $92.43.</t>
  </si>
  <si>
    <t xml:space="preserve">**$3,500 donated to TSBVI </t>
  </si>
  <si>
    <t>Donations to others++</t>
  </si>
  <si>
    <t>++Donations to others this year were supplemented by excess special projects funds from previous year.</t>
  </si>
  <si>
    <t>Net Profit or (Loss)+++</t>
  </si>
  <si>
    <t>+++ $7,000 of the 2017 net profit is earmarked for garden port improvements in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</si>
</sst>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ill="1"/>
    <xf numFmtId="0" fontId="3" fillId="0" borderId="0" xfId="0" applyNumberFormat="1" applyFont="1"/>
    <xf numFmtId="17" fontId="3" fillId="0" borderId="0" xfId="0" applyNumberFormat="1" applyFont="1" applyAlignment="1">
      <alignment horizontal="left"/>
    </xf>
    <xf numFmtId="164" fontId="2" fillId="3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44" fontId="2" fillId="3" borderId="0" xfId="1" applyFont="1" applyFill="1" applyBorder="1" applyAlignment="1">
      <alignment horizontal="center"/>
    </xf>
    <xf numFmtId="44" fontId="2" fillId="0" borderId="0" xfId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/>
    <xf numFmtId="164" fontId="0" fillId="0" borderId="1" xfId="1" applyNumberFormat="1" applyFont="1" applyFill="1" applyBorder="1"/>
    <xf numFmtId="164" fontId="0" fillId="3" borderId="1" xfId="2" applyNumberFormat="1" applyFont="1" applyFill="1" applyBorder="1"/>
    <xf numFmtId="9" fontId="0" fillId="0" borderId="1" xfId="2" applyFont="1" applyFill="1" applyBorder="1"/>
    <xf numFmtId="164" fontId="3" fillId="0" borderId="1" xfId="1" applyNumberFormat="1" applyFont="1" applyBorder="1"/>
    <xf numFmtId="164" fontId="0" fillId="0" borderId="3" xfId="1" applyNumberFormat="1" applyFont="1" applyFill="1" applyBorder="1"/>
    <xf numFmtId="164" fontId="0" fillId="3" borderId="3" xfId="2" applyNumberFormat="1" applyFont="1" applyFill="1" applyBorder="1"/>
    <xf numFmtId="9" fontId="0" fillId="0" borderId="2" xfId="2" applyFont="1" applyFill="1" applyBorder="1"/>
    <xf numFmtId="49" fontId="3" fillId="0" borderId="4" xfId="0" applyNumberFormat="1" applyFont="1" applyBorder="1"/>
    <xf numFmtId="164" fontId="2" fillId="0" borderId="4" xfId="1" applyNumberFormat="1" applyFont="1" applyFill="1" applyBorder="1"/>
    <xf numFmtId="164" fontId="2" fillId="3" borderId="4" xfId="2" applyNumberFormat="1" applyFont="1" applyFill="1" applyBorder="1"/>
    <xf numFmtId="49" fontId="3" fillId="0" borderId="2" xfId="0" applyNumberFormat="1" applyFont="1" applyBorder="1"/>
    <xf numFmtId="164" fontId="2" fillId="2" borderId="2" xfId="1" applyNumberFormat="1" applyFont="1" applyFill="1" applyBorder="1"/>
    <xf numFmtId="164" fontId="2" fillId="3" borderId="2" xfId="2" applyNumberFormat="1" applyFont="1" applyFill="1" applyBorder="1"/>
    <xf numFmtId="164" fontId="2" fillId="3" borderId="4" xfId="1" applyNumberFormat="1" applyFont="1" applyFill="1" applyBorder="1"/>
    <xf numFmtId="44" fontId="2" fillId="0" borderId="13" xfId="1" applyFont="1" applyFill="1" applyBorder="1" applyAlignment="1">
      <alignment horizontal="center"/>
    </xf>
    <xf numFmtId="44" fontId="2" fillId="0" borderId="4" xfId="1" applyFont="1" applyFill="1" applyBorder="1" applyAlignment="1">
      <alignment horizontal="center"/>
    </xf>
    <xf numFmtId="0" fontId="0" fillId="0" borderId="0" xfId="0" quotePrefix="1"/>
    <xf numFmtId="49" fontId="2" fillId="0" borderId="0" xfId="1" applyNumberFormat="1" applyFont="1" applyFill="1" applyBorder="1" applyAlignment="1">
      <alignment horizontal="center"/>
    </xf>
    <xf numFmtId="9" fontId="0" fillId="0" borderId="4" xfId="2" applyFont="1" applyFill="1" applyBorder="1"/>
    <xf numFmtId="0" fontId="0" fillId="0" borderId="0" xfId="0" applyBorder="1"/>
    <xf numFmtId="0" fontId="0" fillId="0" borderId="0" xfId="0" applyFill="1" applyBorder="1"/>
    <xf numFmtId="9" fontId="0" fillId="0" borderId="9" xfId="2" applyFont="1" applyFill="1" applyBorder="1"/>
    <xf numFmtId="0" fontId="0" fillId="3" borderId="14" xfId="0" applyFill="1" applyBorder="1"/>
    <xf numFmtId="0" fontId="0" fillId="3" borderId="16" xfId="0" applyFill="1" applyBorder="1"/>
    <xf numFmtId="0" fontId="2" fillId="3" borderId="10" xfId="0" applyFont="1" applyFill="1" applyBorder="1"/>
    <xf numFmtId="0" fontId="0" fillId="3" borderId="15" xfId="0" applyFill="1" applyBorder="1"/>
    <xf numFmtId="44" fontId="2" fillId="3" borderId="10" xfId="1" applyFont="1" applyFill="1" applyBorder="1"/>
    <xf numFmtId="164" fontId="0" fillId="0" borderId="0" xfId="1" applyNumberFormat="1" applyFont="1" applyFill="1" applyBorder="1"/>
    <xf numFmtId="164" fontId="0" fillId="0" borderId="0" xfId="2" applyNumberFormat="1" applyFont="1" applyFill="1" applyBorder="1"/>
    <xf numFmtId="49" fontId="3" fillId="0" borderId="1" xfId="0" applyNumberFormat="1" applyFont="1" applyFill="1" applyBorder="1"/>
    <xf numFmtId="164" fontId="3" fillId="0" borderId="4" xfId="1" applyNumberFormat="1" applyFont="1" applyBorder="1"/>
    <xf numFmtId="164" fontId="2" fillId="0" borderId="13" xfId="1" applyNumberFormat="1" applyFont="1" applyFill="1" applyBorder="1" applyAlignment="1">
      <alignment horizontal="center"/>
    </xf>
    <xf numFmtId="164" fontId="2" fillId="0" borderId="4" xfId="1" quotePrefix="1" applyNumberFormat="1" applyFont="1" applyFill="1" applyBorder="1" applyAlignment="1">
      <alignment horizontal="center"/>
    </xf>
    <xf numFmtId="164" fontId="2" fillId="0" borderId="0" xfId="1" quotePrefix="1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center"/>
    </xf>
    <xf numFmtId="164" fontId="0" fillId="0" borderId="14" xfId="0" applyNumberFormat="1" applyFill="1" applyBorder="1"/>
    <xf numFmtId="164" fontId="0" fillId="0" borderId="2" xfId="0" applyNumberFormat="1" applyFill="1" applyBorder="1"/>
    <xf numFmtId="0" fontId="0" fillId="0" borderId="0" xfId="0" applyBorder="1" applyAlignment="1">
      <alignment wrapText="1"/>
    </xf>
    <xf numFmtId="44" fontId="2" fillId="0" borderId="0" xfId="1" applyFont="1" applyFill="1" applyBorder="1" applyAlignment="1">
      <alignment horizontal="center" wrapText="1"/>
    </xf>
    <xf numFmtId="0" fontId="0" fillId="0" borderId="0" xfId="0" quotePrefix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64" fontId="2" fillId="0" borderId="2" xfId="1" applyNumberFormat="1" applyFont="1" applyFill="1" applyBorder="1"/>
    <xf numFmtId="44" fontId="0" fillId="0" borderId="0" xfId="1" applyFont="1" applyFill="1" applyBorder="1"/>
    <xf numFmtId="164" fontId="2" fillId="3" borderId="2" xfId="1" applyNumberFormat="1" applyFont="1" applyFill="1" applyBorder="1"/>
    <xf numFmtId="44" fontId="0" fillId="3" borderId="1" xfId="1" applyFont="1" applyFill="1" applyBorder="1"/>
    <xf numFmtId="44" fontId="0" fillId="3" borderId="3" xfId="1" applyFont="1" applyFill="1" applyBorder="1"/>
    <xf numFmtId="9" fontId="2" fillId="0" borderId="2" xfId="2" applyFont="1" applyFill="1" applyBorder="1"/>
    <xf numFmtId="9" fontId="2" fillId="0" borderId="4" xfId="2" applyFont="1" applyFill="1" applyBorder="1"/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view="pageBreakPreview" topLeftCell="A19" zoomScaleNormal="100" zoomScaleSheetLayoutView="100" workbookViewId="0">
      <selection activeCell="K54" sqref="K54"/>
    </sheetView>
  </sheetViews>
  <sheetFormatPr defaultRowHeight="15" x14ac:dyDescent="0.25"/>
  <cols>
    <col min="1" max="1" width="27.5703125" customWidth="1"/>
    <col min="2" max="2" width="15" style="1" customWidth="1"/>
    <col min="3" max="3" width="0.5703125" style="1" customWidth="1"/>
    <col min="4" max="4" width="13.7109375" style="1" customWidth="1"/>
    <col min="5" max="5" width="0.7109375" customWidth="1"/>
    <col min="6" max="6" width="15.140625" customWidth="1"/>
    <col min="7" max="7" width="0.7109375" customWidth="1"/>
    <col min="8" max="8" width="10.42578125" style="1" customWidth="1"/>
    <col min="9" max="9" width="7.85546875" style="29" customWidth="1"/>
    <col min="10" max="10" width="9.42578125" style="47" customWidth="1"/>
    <col min="13" max="13" width="4.85546875" customWidth="1"/>
  </cols>
  <sheetData>
    <row r="1" spans="1:10" x14ac:dyDescent="0.25">
      <c r="B1" s="59" t="s">
        <v>30</v>
      </c>
      <c r="C1" s="60"/>
      <c r="D1" s="60"/>
      <c r="E1" s="60"/>
      <c r="F1" s="60"/>
      <c r="G1" s="60"/>
      <c r="H1" s="60"/>
      <c r="I1" s="61"/>
    </row>
    <row r="2" spans="1:10" x14ac:dyDescent="0.25">
      <c r="B2" s="62"/>
      <c r="C2" s="63"/>
      <c r="D2" s="63"/>
      <c r="E2" s="63"/>
      <c r="F2" s="63"/>
      <c r="G2" s="63"/>
      <c r="H2" s="63"/>
      <c r="I2" s="64"/>
    </row>
    <row r="3" spans="1:10" x14ac:dyDescent="0.25">
      <c r="B3" s="62"/>
      <c r="C3" s="63"/>
      <c r="D3" s="63"/>
      <c r="E3" s="63"/>
      <c r="F3" s="63"/>
      <c r="G3" s="63"/>
      <c r="H3" s="63"/>
      <c r="I3" s="64"/>
    </row>
    <row r="4" spans="1:10" x14ac:dyDescent="0.25">
      <c r="B4" s="65"/>
      <c r="C4" s="66"/>
      <c r="D4" s="66"/>
      <c r="E4" s="66"/>
      <c r="F4" s="66"/>
      <c r="G4" s="66"/>
      <c r="H4" s="66"/>
      <c r="I4" s="67"/>
    </row>
    <row r="5" spans="1:10" x14ac:dyDescent="0.25">
      <c r="A5" s="3"/>
      <c r="B5" s="41" t="s">
        <v>0</v>
      </c>
      <c r="C5" s="44"/>
      <c r="D5" s="5" t="s">
        <v>1</v>
      </c>
      <c r="E5" s="4"/>
      <c r="F5" s="5" t="s">
        <v>5</v>
      </c>
      <c r="G5" s="6"/>
      <c r="H5" s="7" t="s">
        <v>25</v>
      </c>
      <c r="I5" s="24" t="s">
        <v>2</v>
      </c>
      <c r="J5" s="48"/>
    </row>
    <row r="6" spans="1:10" x14ac:dyDescent="0.25">
      <c r="A6" s="8"/>
      <c r="B6" s="42" t="s">
        <v>31</v>
      </c>
      <c r="C6" s="6"/>
      <c r="D6" s="43" t="s">
        <v>31</v>
      </c>
      <c r="E6" s="4"/>
      <c r="F6" s="27" t="s">
        <v>31</v>
      </c>
      <c r="G6" s="6"/>
      <c r="H6" s="7" t="s">
        <v>26</v>
      </c>
      <c r="I6" s="25" t="s">
        <v>3</v>
      </c>
      <c r="J6" s="48"/>
    </row>
    <row r="7" spans="1:10" x14ac:dyDescent="0.25">
      <c r="A7" s="13" t="s">
        <v>24</v>
      </c>
      <c r="B7" s="10"/>
      <c r="C7" s="55"/>
      <c r="D7" s="10">
        <v>21424.54</v>
      </c>
      <c r="E7" s="11"/>
      <c r="F7" s="10">
        <v>22000</v>
      </c>
      <c r="G7" s="32"/>
      <c r="H7" s="45">
        <f>D7-F7</f>
        <v>-575.45999999999913</v>
      </c>
      <c r="I7" s="12">
        <f>0-((F7-D7)/F7)</f>
        <v>-2.6157272727272689E-2</v>
      </c>
      <c r="J7" s="49"/>
    </row>
    <row r="8" spans="1:10" x14ac:dyDescent="0.25">
      <c r="A8" s="9" t="s">
        <v>9</v>
      </c>
      <c r="B8" s="10">
        <v>155</v>
      </c>
      <c r="C8" s="55"/>
      <c r="D8" s="10">
        <v>16423.75</v>
      </c>
      <c r="E8" s="11"/>
      <c r="F8" s="10">
        <v>17000</v>
      </c>
      <c r="G8" s="32"/>
      <c r="H8" s="45">
        <f t="shared" ref="H8:H13" si="0">D8-F8</f>
        <v>-576.25</v>
      </c>
      <c r="I8" s="12">
        <f>0-((F8-D8)/F8)</f>
        <v>-3.3897058823529412E-2</v>
      </c>
      <c r="J8" s="50"/>
    </row>
    <row r="9" spans="1:10" x14ac:dyDescent="0.25">
      <c r="A9" s="9" t="s">
        <v>11</v>
      </c>
      <c r="B9" s="10"/>
      <c r="C9" s="55"/>
      <c r="D9" s="10">
        <v>4411.7</v>
      </c>
      <c r="E9" s="11"/>
      <c r="F9" s="10">
        <v>3000</v>
      </c>
      <c r="G9" s="32"/>
      <c r="H9" s="45">
        <f t="shared" si="0"/>
        <v>1411.6999999999998</v>
      </c>
      <c r="I9" s="12">
        <f>0-((F9-D9)/F9)</f>
        <v>0.47056666666666663</v>
      </c>
      <c r="J9" s="50"/>
    </row>
    <row r="10" spans="1:10" x14ac:dyDescent="0.25">
      <c r="A10" s="9" t="s">
        <v>10</v>
      </c>
      <c r="B10" s="10">
        <v>60</v>
      </c>
      <c r="C10" s="55"/>
      <c r="D10" s="10">
        <v>800</v>
      </c>
      <c r="E10" s="11">
        <v>1200</v>
      </c>
      <c r="F10" s="10">
        <v>620</v>
      </c>
      <c r="G10" s="32"/>
      <c r="H10" s="45">
        <f t="shared" si="0"/>
        <v>180</v>
      </c>
      <c r="I10" s="12">
        <f>0-((F10-D10)/F10)</f>
        <v>0.29032258064516131</v>
      </c>
      <c r="J10" s="50"/>
    </row>
    <row r="11" spans="1:10" x14ac:dyDescent="0.25">
      <c r="A11" s="9" t="s">
        <v>8</v>
      </c>
      <c r="B11" s="10">
        <v>95</v>
      </c>
      <c r="C11" s="55"/>
      <c r="D11" s="10">
        <v>703.75</v>
      </c>
      <c r="E11" s="11"/>
      <c r="F11" s="10">
        <v>520</v>
      </c>
      <c r="G11" s="32"/>
      <c r="H11" s="45">
        <f t="shared" si="0"/>
        <v>183.75</v>
      </c>
      <c r="I11" s="12">
        <f t="shared" ref="I11:I31" si="1">0-((F11-D11)/F11)</f>
        <v>0.35336538461538464</v>
      </c>
      <c r="J11" s="50"/>
    </row>
    <row r="12" spans="1:10" x14ac:dyDescent="0.25">
      <c r="A12" s="9" t="s">
        <v>6</v>
      </c>
      <c r="B12" s="10"/>
      <c r="C12" s="55"/>
      <c r="D12" s="10">
        <v>1269.76</v>
      </c>
      <c r="E12" s="11"/>
      <c r="F12" s="10">
        <v>200</v>
      </c>
      <c r="G12" s="32"/>
      <c r="H12" s="45">
        <f t="shared" si="0"/>
        <v>1069.76</v>
      </c>
      <c r="I12" s="12">
        <f>0-((F12-D12)/F12)</f>
        <v>5.3487999999999998</v>
      </c>
      <c r="J12" s="50"/>
    </row>
    <row r="13" spans="1:10" ht="15.75" thickBot="1" x14ac:dyDescent="0.3">
      <c r="A13" s="40" t="s">
        <v>7</v>
      </c>
      <c r="B13" s="14">
        <v>5.61</v>
      </c>
      <c r="C13" s="56"/>
      <c r="D13" s="14">
        <v>65.14</v>
      </c>
      <c r="E13" s="15"/>
      <c r="F13" s="14">
        <v>60</v>
      </c>
      <c r="G13" s="33"/>
      <c r="H13" s="46">
        <f t="shared" si="0"/>
        <v>5.1400000000000006</v>
      </c>
      <c r="I13" s="16">
        <f t="shared" ref="I13" si="2">0-((F13-D13)/F13)</f>
        <v>8.5666666666666683E-2</v>
      </c>
      <c r="J13" s="50"/>
    </row>
    <row r="14" spans="1:10" x14ac:dyDescent="0.25">
      <c r="A14" s="17"/>
      <c r="B14" s="18">
        <f>SUM(B7:B13)</f>
        <v>315.61</v>
      </c>
      <c r="C14" s="23">
        <f>SUM(C7:C13)</f>
        <v>0</v>
      </c>
      <c r="D14" s="18">
        <f>SUM(D7:D13)</f>
        <v>45098.64</v>
      </c>
      <c r="E14" s="19"/>
      <c r="F14" s="18">
        <f>SUM(F7:F13)</f>
        <v>43400</v>
      </c>
      <c r="G14" s="34"/>
      <c r="H14" s="18">
        <f>SUM(H7:H13)</f>
        <v>1698.6400000000008</v>
      </c>
      <c r="I14" s="28">
        <f t="shared" si="1"/>
        <v>3.913917050691243E-2</v>
      </c>
      <c r="J14" s="50"/>
    </row>
    <row r="15" spans="1:10" x14ac:dyDescent="0.25">
      <c r="A15" s="2"/>
      <c r="B15" s="37"/>
      <c r="C15" s="53"/>
      <c r="D15" s="37"/>
      <c r="E15" s="38"/>
      <c r="F15" s="37"/>
      <c r="G15" s="30"/>
      <c r="H15" s="30"/>
      <c r="I15" s="31"/>
      <c r="J15" s="50"/>
    </row>
    <row r="16" spans="1:10" x14ac:dyDescent="0.25">
      <c r="A16" s="9" t="s">
        <v>17</v>
      </c>
      <c r="B16" s="10">
        <v>848.1</v>
      </c>
      <c r="C16" s="55"/>
      <c r="D16" s="10">
        <v>14393.32</v>
      </c>
      <c r="E16" s="11"/>
      <c r="F16" s="10">
        <v>15000</v>
      </c>
      <c r="G16" s="32"/>
      <c r="H16" s="45">
        <f t="shared" ref="H16:H29" si="3">D16-F16</f>
        <v>-606.68000000000029</v>
      </c>
      <c r="I16" s="12">
        <f>0-((F16-D16)/F16)</f>
        <v>-4.0445333333333354E-2</v>
      </c>
      <c r="J16" s="50"/>
    </row>
    <row r="17" spans="1:10" x14ac:dyDescent="0.25">
      <c r="A17" s="9" t="s">
        <v>35</v>
      </c>
      <c r="B17" s="10">
        <v>118.04</v>
      </c>
      <c r="C17" s="55"/>
      <c r="D17" s="10">
        <v>336.56</v>
      </c>
      <c r="E17" s="11"/>
      <c r="F17" s="10">
        <v>1500</v>
      </c>
      <c r="G17" s="32"/>
      <c r="H17" s="45">
        <f t="shared" si="3"/>
        <v>-1163.44</v>
      </c>
      <c r="I17" s="12">
        <v>1</v>
      </c>
      <c r="J17" s="50"/>
    </row>
    <row r="18" spans="1:10" x14ac:dyDescent="0.25">
      <c r="A18" s="9" t="s">
        <v>13</v>
      </c>
      <c r="B18" s="10">
        <v>118.94</v>
      </c>
      <c r="C18" s="55"/>
      <c r="D18" s="10">
        <f>1979.02+107.67</f>
        <v>2086.69</v>
      </c>
      <c r="E18" s="11"/>
      <c r="F18" s="10">
        <v>2000</v>
      </c>
      <c r="G18" s="32"/>
      <c r="H18" s="45">
        <f t="shared" si="3"/>
        <v>86.690000000000055</v>
      </c>
      <c r="I18" s="12">
        <f t="shared" ref="I18" si="4">0-((F18-D18)/F18)</f>
        <v>4.3345000000000029E-2</v>
      </c>
      <c r="J18" s="50"/>
    </row>
    <row r="19" spans="1:10" x14ac:dyDescent="0.25">
      <c r="A19" s="9" t="s">
        <v>14</v>
      </c>
      <c r="B19" s="10">
        <v>283.51</v>
      </c>
      <c r="C19" s="55"/>
      <c r="D19" s="10">
        <v>3043.88</v>
      </c>
      <c r="E19" s="11"/>
      <c r="F19" s="10">
        <v>3000</v>
      </c>
      <c r="G19" s="32"/>
      <c r="H19" s="45">
        <f t="shared" si="3"/>
        <v>43.880000000000109</v>
      </c>
      <c r="I19" s="12">
        <f>0-((F19-D19)/F19)</f>
        <v>1.4626666666666703E-2</v>
      </c>
      <c r="J19" s="50"/>
    </row>
    <row r="20" spans="1:10" x14ac:dyDescent="0.25">
      <c r="A20" s="9" t="s">
        <v>16</v>
      </c>
      <c r="B20" s="10"/>
      <c r="C20" s="55"/>
      <c r="D20" s="10">
        <f>1976.25</f>
        <v>1976.25</v>
      </c>
      <c r="E20" s="11"/>
      <c r="F20" s="10">
        <v>2000</v>
      </c>
      <c r="G20" s="32"/>
      <c r="H20" s="45">
        <f t="shared" si="3"/>
        <v>-23.75</v>
      </c>
      <c r="I20" s="12">
        <f>0-((F20-D20)/F20)</f>
        <v>-1.1875E-2</v>
      </c>
      <c r="J20" s="50"/>
    </row>
    <row r="21" spans="1:10" x14ac:dyDescent="0.25">
      <c r="A21" s="9" t="s">
        <v>15</v>
      </c>
      <c r="B21" s="10">
        <v>507.92</v>
      </c>
      <c r="C21" s="55"/>
      <c r="D21" s="10">
        <v>1320.85</v>
      </c>
      <c r="E21" s="11"/>
      <c r="F21" s="10">
        <v>2000</v>
      </c>
      <c r="G21" s="32"/>
      <c r="H21" s="45">
        <f t="shared" si="3"/>
        <v>-679.15000000000009</v>
      </c>
      <c r="I21" s="12">
        <f>0-((F21-D21)/F21)</f>
        <v>-0.33957500000000007</v>
      </c>
      <c r="J21" s="50"/>
    </row>
    <row r="22" spans="1:10" ht="18" customHeight="1" x14ac:dyDescent="0.25">
      <c r="A22" s="9" t="s">
        <v>20</v>
      </c>
      <c r="B22" s="10"/>
      <c r="C22" s="55"/>
      <c r="D22" s="10">
        <f>4153.77</f>
        <v>4153.7700000000004</v>
      </c>
      <c r="E22" s="11"/>
      <c r="F22" s="10">
        <v>6000</v>
      </c>
      <c r="G22" s="32"/>
      <c r="H22" s="45">
        <f t="shared" si="3"/>
        <v>-1846.2299999999996</v>
      </c>
      <c r="I22" s="12">
        <f>0-((F22-D22)/F22)</f>
        <v>-0.30770499999999995</v>
      </c>
      <c r="J22" s="50"/>
    </row>
    <row r="23" spans="1:10" x14ac:dyDescent="0.25">
      <c r="A23" s="9" t="s">
        <v>12</v>
      </c>
      <c r="B23" s="10">
        <v>286.14999999999998</v>
      </c>
      <c r="C23" s="55"/>
      <c r="D23" s="10">
        <v>3044.93</v>
      </c>
      <c r="E23" s="11"/>
      <c r="F23" s="10">
        <v>3000</v>
      </c>
      <c r="G23" s="32"/>
      <c r="H23" s="45">
        <f t="shared" si="3"/>
        <v>44.929999999999836</v>
      </c>
      <c r="I23" s="12">
        <f>0-((F23-D23)/F23)</f>
        <v>1.4976666666666612E-2</v>
      </c>
      <c r="J23" s="50"/>
    </row>
    <row r="24" spans="1:10" x14ac:dyDescent="0.25">
      <c r="A24" s="9" t="s">
        <v>23</v>
      </c>
      <c r="B24" s="10">
        <v>45.75</v>
      </c>
      <c r="C24" s="55"/>
      <c r="D24" s="10">
        <v>815.21</v>
      </c>
      <c r="E24" s="11"/>
      <c r="F24" s="10">
        <v>1500</v>
      </c>
      <c r="G24" s="32"/>
      <c r="H24" s="45">
        <f t="shared" si="3"/>
        <v>-684.79</v>
      </c>
      <c r="I24" s="12">
        <f t="shared" si="1"/>
        <v>-0.45652666666666664</v>
      </c>
      <c r="J24" s="50"/>
    </row>
    <row r="25" spans="1:10" s="1" customFormat="1" x14ac:dyDescent="0.25">
      <c r="A25" s="39" t="s">
        <v>18</v>
      </c>
      <c r="B25" s="10">
        <v>131.85</v>
      </c>
      <c r="C25" s="55"/>
      <c r="D25" s="10">
        <v>1218.69</v>
      </c>
      <c r="E25" s="11"/>
      <c r="F25" s="10">
        <v>2000</v>
      </c>
      <c r="G25" s="32"/>
      <c r="H25" s="45">
        <f t="shared" si="3"/>
        <v>-781.31</v>
      </c>
      <c r="I25" s="12">
        <f t="shared" si="1"/>
        <v>-0.39065499999999997</v>
      </c>
      <c r="J25" s="50"/>
    </row>
    <row r="26" spans="1:10" x14ac:dyDescent="0.25">
      <c r="A26" s="9" t="s">
        <v>19</v>
      </c>
      <c r="B26" s="10">
        <v>334.89</v>
      </c>
      <c r="C26" s="55"/>
      <c r="D26" s="10">
        <v>559.94000000000005</v>
      </c>
      <c r="E26" s="11"/>
      <c r="F26" s="10">
        <v>400</v>
      </c>
      <c r="G26" s="32"/>
      <c r="H26" s="45">
        <f t="shared" si="3"/>
        <v>159.94000000000005</v>
      </c>
      <c r="I26" s="12">
        <f t="shared" si="1"/>
        <v>0.39985000000000015</v>
      </c>
      <c r="J26" s="50"/>
    </row>
    <row r="27" spans="1:10" x14ac:dyDescent="0.25">
      <c r="A27" s="9" t="s">
        <v>21</v>
      </c>
      <c r="B27" s="10"/>
      <c r="C27" s="55"/>
      <c r="D27" s="10">
        <f>250</f>
        <v>250</v>
      </c>
      <c r="E27" s="11"/>
      <c r="F27" s="10">
        <v>400</v>
      </c>
      <c r="G27" s="32"/>
      <c r="H27" s="45">
        <f t="shared" si="3"/>
        <v>-150</v>
      </c>
      <c r="I27" s="12">
        <f t="shared" si="1"/>
        <v>-0.375</v>
      </c>
      <c r="J27" s="50"/>
    </row>
    <row r="28" spans="1:10" x14ac:dyDescent="0.25">
      <c r="A28" s="9" t="s">
        <v>32</v>
      </c>
      <c r="B28" s="10">
        <v>1399.81</v>
      </c>
      <c r="C28" s="55"/>
      <c r="D28" s="10">
        <v>2167.0700000000002</v>
      </c>
      <c r="E28" s="11"/>
      <c r="F28" s="10">
        <v>1600</v>
      </c>
      <c r="G28" s="32"/>
      <c r="H28" s="45">
        <f t="shared" si="3"/>
        <v>567.07000000000016</v>
      </c>
      <c r="I28" s="12">
        <f t="shared" si="1"/>
        <v>0.35441875000000012</v>
      </c>
      <c r="J28" s="50"/>
    </row>
    <row r="29" spans="1:10" x14ac:dyDescent="0.25">
      <c r="A29" s="9" t="s">
        <v>22</v>
      </c>
      <c r="B29" s="10">
        <v>53.3</v>
      </c>
      <c r="C29" s="55"/>
      <c r="D29" s="10">
        <v>581.08000000000004</v>
      </c>
      <c r="E29" s="11"/>
      <c r="F29" s="10">
        <v>1000</v>
      </c>
      <c r="G29" s="32"/>
      <c r="H29" s="45">
        <f t="shared" si="3"/>
        <v>-418.91999999999996</v>
      </c>
      <c r="I29" s="12">
        <f t="shared" si="1"/>
        <v>-0.41891999999999996</v>
      </c>
      <c r="J29" s="50"/>
    </row>
    <row r="30" spans="1:10" ht="15.75" thickBot="1" x14ac:dyDescent="0.3">
      <c r="A30" s="20" t="s">
        <v>4</v>
      </c>
      <c r="B30" s="52">
        <f t="shared" ref="B30:D30" si="5">+SUM(B16:B29)</f>
        <v>4128.2599999999993</v>
      </c>
      <c r="C30" s="54">
        <f t="shared" si="5"/>
        <v>0</v>
      </c>
      <c r="D30" s="52">
        <f t="shared" si="5"/>
        <v>35948.239999999998</v>
      </c>
      <c r="E30" s="22"/>
      <c r="F30" s="21">
        <f>+SUM(F16:F29)</f>
        <v>41400</v>
      </c>
      <c r="G30" s="35"/>
      <c r="H30" s="21">
        <f>+SUM(H16:H29)</f>
        <v>-5451.76</v>
      </c>
      <c r="I30" s="57">
        <f t="shared" si="1"/>
        <v>-0.13168502415458941</v>
      </c>
      <c r="J30" s="50"/>
    </row>
    <row r="31" spans="1:10" x14ac:dyDescent="0.25">
      <c r="A31" s="17" t="s">
        <v>37</v>
      </c>
      <c r="B31" s="18">
        <f t="shared" ref="B31:D31" si="6">(B14-B30)</f>
        <v>-3812.6499999999992</v>
      </c>
      <c r="C31" s="23">
        <f t="shared" si="6"/>
        <v>0</v>
      </c>
      <c r="D31" s="18">
        <f t="shared" si="6"/>
        <v>9150.4000000000015</v>
      </c>
      <c r="E31" s="23"/>
      <c r="F31" s="18">
        <f>(F14-F30)</f>
        <v>2000</v>
      </c>
      <c r="G31" s="36"/>
      <c r="H31" s="18">
        <f>(H14-H30)</f>
        <v>7150.4000000000015</v>
      </c>
      <c r="I31" s="58">
        <f t="shared" si="1"/>
        <v>3.5752000000000006</v>
      </c>
      <c r="J31" s="51"/>
    </row>
    <row r="32" spans="1:10" ht="2.25" customHeight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spans="1:1" hidden="1" x14ac:dyDescent="0.25"/>
    <row r="50" spans="1:1" hidden="1" x14ac:dyDescent="0.25"/>
    <row r="51" spans="1:1" hidden="1" x14ac:dyDescent="0.25"/>
    <row r="54" spans="1:1" x14ac:dyDescent="0.25">
      <c r="A54" s="26" t="s">
        <v>34</v>
      </c>
    </row>
    <row r="55" spans="1:1" x14ac:dyDescent="0.25">
      <c r="A55" s="26" t="s">
        <v>27</v>
      </c>
    </row>
    <row r="56" spans="1:1" x14ac:dyDescent="0.25">
      <c r="A56" s="26"/>
    </row>
    <row r="57" spans="1:1" x14ac:dyDescent="0.25">
      <c r="A57" s="26" t="s">
        <v>33</v>
      </c>
    </row>
    <row r="58" spans="1:1" x14ac:dyDescent="0.25">
      <c r="A58" s="26" t="s">
        <v>36</v>
      </c>
    </row>
    <row r="59" spans="1:1" x14ac:dyDescent="0.25">
      <c r="A59" s="26" t="s">
        <v>38</v>
      </c>
    </row>
    <row r="61" spans="1:1" x14ac:dyDescent="0.25">
      <c r="A61" t="s">
        <v>29</v>
      </c>
    </row>
    <row r="62" spans="1:1" x14ac:dyDescent="0.25">
      <c r="A62" t="s">
        <v>28</v>
      </c>
    </row>
  </sheetData>
  <mergeCells count="1">
    <mergeCell ref="B1:I4"/>
  </mergeCells>
  <pageMargins left="0.7" right="0.7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Limaye, Caroline H.</dc:creator>
  <cp:lastModifiedBy>Caroline Limaye</cp:lastModifiedBy>
  <cp:lastPrinted>2018-01-09T19:15:57Z</cp:lastPrinted>
  <dcterms:created xsi:type="dcterms:W3CDTF">2016-01-11T19:35:32Z</dcterms:created>
  <dcterms:modified xsi:type="dcterms:W3CDTF">2018-01-12T18:41:36Z</dcterms:modified>
</cp:coreProperties>
</file>